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3250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C27" i="2"/>
  <c r="C26"/>
  <c r="C25"/>
  <c r="C24"/>
  <c r="C23"/>
  <c r="B10"/>
  <c r="B14"/>
  <c r="C14"/>
  <c r="C22"/>
  <c r="D22" s="1"/>
  <c r="E22" s="1"/>
  <c r="C20"/>
  <c r="C21"/>
  <c r="C19"/>
  <c r="C16"/>
  <c r="C15"/>
  <c r="C12"/>
  <c r="C13"/>
  <c r="C11"/>
  <c r="C10"/>
  <c r="B27"/>
  <c r="B26"/>
  <c r="B25"/>
  <c r="B24"/>
  <c r="B23"/>
  <c r="B22"/>
  <c r="B21"/>
  <c r="B20"/>
  <c r="B19"/>
  <c r="B18"/>
  <c r="B16"/>
  <c r="B15"/>
  <c r="B13"/>
  <c r="B12"/>
  <c r="B11"/>
  <c r="C18"/>
  <c r="D18"/>
  <c r="E18" s="1"/>
  <c r="D17"/>
  <c r="D11" l="1"/>
  <c r="E11" s="1"/>
  <c r="D19"/>
  <c r="E19" s="1"/>
  <c r="D24"/>
  <c r="D20"/>
  <c r="E20" s="1"/>
  <c r="D27"/>
  <c r="D25"/>
  <c r="D21"/>
  <c r="E21" s="1"/>
  <c r="D23"/>
  <c r="D16"/>
  <c r="E16" s="1"/>
  <c r="D13"/>
  <c r="E13" s="1"/>
  <c r="D26"/>
  <c r="D14"/>
  <c r="E14" s="1"/>
  <c r="D15"/>
  <c r="E15" s="1"/>
  <c r="D10" l="1"/>
  <c r="E10" s="1"/>
  <c r="D12" l="1"/>
  <c r="E12" s="1"/>
</calcChain>
</file>

<file path=xl/sharedStrings.xml><?xml version="1.0" encoding="utf-8"?>
<sst xmlns="http://schemas.openxmlformats.org/spreadsheetml/2006/main" count="29" uniqueCount="26">
  <si>
    <t>Наименование показателя</t>
  </si>
  <si>
    <t>Налоговые доходы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</si>
  <si>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</si>
  <si>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</si>
  <si>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</si>
  <si>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</si>
  <si>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</si>
  <si>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</si>
  <si>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</si>
  <si>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</si>
  <si>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 xml:space="preserve">Расходы  всего, из них:           </t>
  </si>
  <si>
    <t xml:space="preserve">Доходы  всего, из них:                                     </t>
  </si>
  <si>
    <t xml:space="preserve">Чистый операционный результат </t>
  </si>
  <si>
    <t>Операции  с нефинансовыми активами</t>
  </si>
  <si>
    <t xml:space="preserve">Операции с финансовыми активами и обязательствами  </t>
  </si>
  <si>
    <t xml:space="preserve">Операции с финансовыми активами     </t>
  </si>
  <si>
    <t>Операции с обязательствами</t>
  </si>
  <si>
    <t>Неналоговые доходы всего, из них:</t>
  </si>
  <si>
    <t xml:space="preserve">отконение </t>
  </si>
  <si>
    <t>Безвозмездные денежные поступления от бюджетов других уровней</t>
  </si>
  <si>
    <t>темп                 роста(+)         снижения (-)</t>
  </si>
  <si>
    <t>Сопоставимая информация  о финансовых результатах деятельности МО "Всеволожский муниципальный район" Ленинградской области  на 01.01.2025 года (тыс. руб.)</t>
  </si>
  <si>
    <t>2024год</t>
  </si>
  <si>
    <t>2023 год</t>
  </si>
  <si>
    <t>Более 100%</t>
  </si>
  <si>
    <t>Менее 100%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</si>
</sst>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9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65">
    <xf numFmtId="0" fontId="0" fillId="0" borderId="0" xfId="0"/>
    <xf numFmtId="0" fontId="14" fillId="0" borderId="0" xfId="0" applyFont="1" applyProtection="1">
      <protection locked="0"/>
    </xf>
    <xf numFmtId="0" fontId="14" fillId="4" borderId="0" xfId="0" applyFont="1" applyFill="1" applyProtection="1">
      <protection locked="0"/>
    </xf>
    <xf numFmtId="0" fontId="15" fillId="4" borderId="80" xfId="64" applyNumberFormat="1" applyFont="1" applyFill="1" applyBorder="1" applyProtection="1">
      <alignment horizontal="center" wrapText="1"/>
    </xf>
    <xf numFmtId="0" fontId="16" fillId="4" borderId="80" xfId="65" applyNumberFormat="1" applyFont="1" applyFill="1" applyBorder="1" applyProtection="1">
      <alignment wrapText="1"/>
    </xf>
    <xf numFmtId="0" fontId="16" fillId="4" borderId="80" xfId="52" applyNumberFormat="1" applyFont="1" applyFill="1" applyBorder="1" applyProtection="1">
      <alignment horizontal="left" wrapText="1"/>
    </xf>
    <xf numFmtId="0" fontId="16" fillId="4" borderId="82" xfId="36" applyNumberFormat="1" applyFont="1" applyFill="1" applyBorder="1" applyProtection="1">
      <alignment horizontal="left" wrapText="1"/>
    </xf>
    <xf numFmtId="0" fontId="16" fillId="4" borderId="81" xfId="52" applyNumberFormat="1" applyFont="1" applyFill="1" applyBorder="1" applyProtection="1">
      <alignment horizontal="left" wrapText="1"/>
    </xf>
    <xf numFmtId="0" fontId="15" fillId="4" borderId="82" xfId="64" applyNumberFormat="1" applyFont="1" applyFill="1" applyBorder="1" applyAlignment="1" applyProtection="1">
      <alignment horizontal="center" vertical="top" wrapText="1"/>
    </xf>
    <xf numFmtId="0" fontId="15" fillId="4" borderId="80" xfId="64" applyNumberFormat="1" applyFont="1" applyFill="1" applyBorder="1" applyAlignment="1" applyProtection="1">
      <alignment horizontal="center" vertical="top" wrapText="1"/>
    </xf>
    <xf numFmtId="0" fontId="15" fillId="4" borderId="80" xfId="81" applyNumberFormat="1" applyFont="1" applyFill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vertical="center"/>
      <protection locked="0"/>
    </xf>
    <xf numFmtId="0" fontId="21" fillId="0" borderId="1" xfId="4" applyNumberFormat="1" applyFont="1" applyBorder="1" applyAlignment="1" applyProtection="1">
      <alignment vertical="top" wrapText="1"/>
    </xf>
    <xf numFmtId="0" fontId="21" fillId="0" borderId="83" xfId="4" applyNumberFormat="1" applyFont="1" applyBorder="1" applyAlignment="1" applyProtection="1">
      <alignment vertical="top" wrapText="1"/>
    </xf>
    <xf numFmtId="4" fontId="14" fillId="4" borderId="0" xfId="0" applyNumberFormat="1" applyFont="1" applyFill="1" applyProtection="1">
      <protection locked="0"/>
    </xf>
    <xf numFmtId="0" fontId="15" fillId="4" borderId="86" xfId="64" applyNumberFormat="1" applyFont="1" applyFill="1" applyBorder="1" applyProtection="1">
      <alignment horizontal="center" wrapText="1"/>
    </xf>
    <xf numFmtId="0" fontId="15" fillId="4" borderId="86" xfId="64" applyNumberFormat="1" applyFont="1" applyFill="1" applyBorder="1" applyAlignment="1" applyProtection="1">
      <alignment horizontal="center" vertical="top" wrapText="1"/>
    </xf>
    <xf numFmtId="4" fontId="17" fillId="4" borderId="82" xfId="36" applyNumberFormat="1" applyFont="1" applyFill="1" applyBorder="1" applyAlignment="1" applyProtection="1">
      <alignment horizontal="right" wrapText="1"/>
    </xf>
    <xf numFmtId="4" fontId="18" fillId="4" borderId="85" xfId="64" applyNumberFormat="1" applyFont="1" applyFill="1" applyBorder="1" applyAlignment="1" applyProtection="1">
      <alignment horizontal="right" vertical="top" wrapText="1"/>
    </xf>
    <xf numFmtId="4" fontId="17" fillId="4" borderId="80" xfId="36" applyNumberFormat="1" applyFont="1" applyFill="1" applyBorder="1" applyAlignment="1" applyProtection="1">
      <alignment horizontal="right" wrapText="1"/>
    </xf>
    <xf numFmtId="4" fontId="17" fillId="4" borderId="80" xfId="65" applyNumberFormat="1" applyFont="1" applyFill="1" applyBorder="1" applyAlignment="1" applyProtection="1">
      <alignment horizontal="right" wrapText="1"/>
    </xf>
    <xf numFmtId="4" fontId="17" fillId="4" borderId="80" xfId="52" applyNumberFormat="1" applyFont="1" applyFill="1" applyBorder="1" applyAlignment="1" applyProtection="1">
      <alignment horizontal="right" wrapText="1"/>
    </xf>
    <xf numFmtId="4" fontId="17" fillId="4" borderId="81" xfId="52" applyNumberFormat="1" applyFont="1" applyFill="1" applyBorder="1" applyAlignment="1" applyProtection="1">
      <alignment horizontal="right" wrapText="1"/>
    </xf>
    <xf numFmtId="4" fontId="17" fillId="4" borderId="82" xfId="64" applyNumberFormat="1" applyFont="1" applyFill="1" applyBorder="1" applyAlignment="1" applyProtection="1">
      <alignment horizontal="right" vertical="top" wrapText="1"/>
    </xf>
    <xf numFmtId="4" fontId="17" fillId="4" borderId="80" xfId="81" applyNumberFormat="1" applyFont="1" applyFill="1" applyBorder="1" applyAlignment="1" applyProtection="1">
      <alignment horizontal="right" vertical="top" wrapText="1"/>
    </xf>
    <xf numFmtId="4" fontId="17" fillId="4" borderId="80" xfId="64" applyNumberFormat="1" applyFont="1" applyFill="1" applyBorder="1" applyAlignment="1" applyProtection="1">
      <alignment horizontal="right" wrapText="1"/>
    </xf>
    <xf numFmtId="4" fontId="17" fillId="4" borderId="80" xfId="64" applyNumberFormat="1" applyFont="1" applyFill="1" applyBorder="1" applyAlignment="1" applyProtection="1">
      <alignment wrapText="1"/>
    </xf>
    <xf numFmtId="0" fontId="13" fillId="2" borderId="80" xfId="25" applyNumberFormat="1" applyFont="1" applyBorder="1" applyAlignment="1" applyProtection="1">
      <alignment horizontal="center"/>
    </xf>
    <xf numFmtId="4" fontId="22" fillId="4" borderId="80" xfId="0" applyNumberFormat="1" applyFont="1" applyFill="1" applyBorder="1" applyProtection="1">
      <protection locked="0"/>
    </xf>
    <xf numFmtId="0" fontId="15" fillId="4" borderId="90" xfId="31" applyNumberFormat="1" applyFont="1" applyFill="1" applyBorder="1" applyProtection="1">
      <alignment horizontal="center" wrapText="1"/>
    </xf>
    <xf numFmtId="49" fontId="13" fillId="2" borderId="81" xfId="25" applyNumberFormat="1" applyFont="1" applyBorder="1" applyAlignment="1" applyProtection="1">
      <alignment horizontal="center"/>
    </xf>
    <xf numFmtId="0" fontId="13" fillId="0" borderId="81" xfId="29" applyNumberFormat="1" applyFont="1" applyBorder="1" applyAlignment="1" applyProtection="1">
      <alignment horizontal="center"/>
    </xf>
    <xf numFmtId="0" fontId="23" fillId="0" borderId="81" xfId="0" applyFont="1" applyBorder="1" applyAlignment="1" applyProtection="1">
      <alignment horizontal="center"/>
      <protection locked="0"/>
    </xf>
    <xf numFmtId="4" fontId="22" fillId="4" borderId="82" xfId="0" applyNumberFormat="1" applyFont="1" applyFill="1" applyBorder="1" applyProtection="1">
      <protection locked="0"/>
    </xf>
    <xf numFmtId="10" fontId="22" fillId="4" borderId="82" xfId="0" applyNumberFormat="1" applyFont="1" applyFill="1" applyBorder="1" applyProtection="1">
      <protection locked="0"/>
    </xf>
    <xf numFmtId="0" fontId="16" fillId="4" borderId="81" xfId="36" applyNumberFormat="1" applyFont="1" applyFill="1" applyBorder="1" applyProtection="1">
      <alignment horizontal="left" wrapText="1"/>
    </xf>
    <xf numFmtId="10" fontId="19" fillId="4" borderId="85" xfId="0" applyNumberFormat="1" applyFont="1" applyFill="1" applyBorder="1" applyProtection="1">
      <protection locked="0"/>
    </xf>
    <xf numFmtId="4" fontId="18" fillId="4" borderId="91" xfId="31" applyNumberFormat="1" applyFont="1" applyFill="1" applyBorder="1" applyAlignment="1" applyProtection="1">
      <alignment horizontal="right" wrapText="1"/>
    </xf>
    <xf numFmtId="10" fontId="22" fillId="4" borderId="80" xfId="0" applyNumberFormat="1" applyFont="1" applyFill="1" applyBorder="1" applyProtection="1">
      <protection locked="0"/>
    </xf>
    <xf numFmtId="10" fontId="22" fillId="4" borderId="81" xfId="0" applyNumberFormat="1" applyFont="1" applyFill="1" applyBorder="1" applyProtection="1">
      <protection locked="0"/>
    </xf>
    <xf numFmtId="4" fontId="19" fillId="4" borderId="86" xfId="0" applyNumberFormat="1" applyFont="1" applyFill="1" applyBorder="1" applyProtection="1">
      <protection locked="0"/>
    </xf>
    <xf numFmtId="4" fontId="22" fillId="4" borderId="93" xfId="0" applyNumberFormat="1" applyFont="1" applyFill="1" applyBorder="1" applyProtection="1">
      <protection locked="0"/>
    </xf>
    <xf numFmtId="4" fontId="22" fillId="4" borderId="95" xfId="0" applyNumberFormat="1" applyFont="1" applyFill="1" applyBorder="1" applyProtection="1">
      <protection locked="0"/>
    </xf>
    <xf numFmtId="4" fontId="22" fillId="4" borderId="96" xfId="0" applyNumberFormat="1" applyFont="1" applyFill="1" applyBorder="1" applyProtection="1">
      <protection locked="0"/>
    </xf>
    <xf numFmtId="10" fontId="22" fillId="4" borderId="94" xfId="0" applyNumberFormat="1" applyFont="1" applyFill="1" applyBorder="1" applyProtection="1">
      <protection locked="0"/>
    </xf>
    <xf numFmtId="0" fontId="13" fillId="0" borderId="1" xfId="4" applyNumberFormat="1" applyFont="1" applyBorder="1" applyAlignment="1" applyProtection="1">
      <alignment horizontal="center" vertical="top" wrapText="1"/>
    </xf>
    <xf numFmtId="0" fontId="13" fillId="2" borderId="80" xfId="25" applyFont="1" applyBorder="1" applyAlignment="1" applyProtection="1">
      <alignment horizontal="center" vertical="center"/>
      <protection locked="0"/>
    </xf>
    <xf numFmtId="49" fontId="15" fillId="0" borderId="84" xfId="27" applyFont="1" applyBorder="1" applyAlignment="1" applyProtection="1">
      <alignment horizontal="center" vertical="center" wrapText="1"/>
      <protection locked="0"/>
    </xf>
    <xf numFmtId="49" fontId="15" fillId="0" borderId="1" xfId="27" applyFont="1" applyBorder="1" applyAlignment="1" applyProtection="1">
      <alignment horizontal="center" vertical="center" wrapText="1"/>
      <protection locked="0"/>
    </xf>
    <xf numFmtId="49" fontId="15" fillId="0" borderId="83" xfId="27" applyFont="1" applyBorder="1" applyAlignment="1" applyProtection="1">
      <alignment horizontal="center" vertical="center" wrapText="1"/>
      <protection locked="0"/>
    </xf>
    <xf numFmtId="0" fontId="20" fillId="0" borderId="87" xfId="0" applyFont="1" applyBorder="1" applyAlignment="1" applyProtection="1">
      <alignment horizontal="center" vertical="center" wrapText="1"/>
      <protection locked="0"/>
    </xf>
    <xf numFmtId="0" fontId="20" fillId="0" borderId="88" xfId="0" applyFont="1" applyBorder="1" applyAlignment="1" applyProtection="1">
      <alignment horizontal="center" vertical="center" wrapText="1"/>
      <protection locked="0"/>
    </xf>
    <xf numFmtId="0" fontId="20" fillId="0" borderId="89" xfId="0" applyFont="1" applyBorder="1" applyAlignment="1" applyProtection="1">
      <alignment horizontal="center" vertical="center" wrapText="1"/>
      <protection locked="0"/>
    </xf>
    <xf numFmtId="0" fontId="20" fillId="0" borderId="81" xfId="0" applyFont="1" applyBorder="1" applyAlignment="1" applyProtection="1">
      <alignment horizontal="center" vertical="center" wrapText="1"/>
      <protection locked="0"/>
    </xf>
    <xf numFmtId="0" fontId="20" fillId="0" borderId="92" xfId="0" applyFont="1" applyBorder="1" applyAlignment="1" applyProtection="1">
      <alignment horizontal="center" vertical="center" wrapText="1"/>
      <protection locked="0"/>
    </xf>
    <xf numFmtId="0" fontId="20" fillId="0" borderId="82" xfId="0" applyFont="1" applyBorder="1" applyAlignment="1" applyProtection="1">
      <alignment horizontal="center" vertical="center" wrapText="1"/>
      <protection locked="0"/>
    </xf>
    <xf numFmtId="0" fontId="15" fillId="2" borderId="80" xfId="25" applyFont="1" applyBorder="1" applyAlignment="1" applyProtection="1">
      <alignment horizontal="center" vertical="center"/>
      <protection locked="0"/>
    </xf>
    <xf numFmtId="10" fontId="22" fillId="4" borderId="81" xfId="0" applyNumberFormat="1" applyFont="1" applyFill="1" applyBorder="1" applyAlignment="1" applyProtection="1">
      <alignment horizontal="right"/>
      <protection locked="0"/>
    </xf>
    <xf numFmtId="10" fontId="22" fillId="4" borderId="80" xfId="0" applyNumberFormat="1" applyFont="1" applyFill="1" applyBorder="1" applyAlignment="1" applyProtection="1">
      <alignment horizontal="right"/>
      <protection locked="0"/>
    </xf>
    <xf numFmtId="4" fontId="17" fillId="4" borderId="81" xfId="36" applyNumberFormat="1" applyFont="1" applyFill="1" applyBorder="1" applyAlignment="1" applyProtection="1">
      <alignment horizontal="right" wrapText="1"/>
    </xf>
    <xf numFmtId="4" fontId="22" fillId="4" borderId="81" xfId="0" applyNumberFormat="1" applyFont="1" applyFill="1" applyBorder="1" applyProtection="1">
      <protection locked="0"/>
    </xf>
    <xf numFmtId="4" fontId="18" fillId="4" borderId="85" xfId="64" applyNumberFormat="1" applyFont="1" applyFill="1" applyBorder="1" applyAlignment="1" applyProtection="1">
      <alignment horizontal="right" wrapText="1"/>
    </xf>
    <xf numFmtId="10" fontId="22" fillId="4" borderId="85" xfId="0" applyNumberFormat="1" applyFont="1" applyFill="1" applyBorder="1" applyProtection="1">
      <protection locked="0"/>
    </xf>
    <xf numFmtId="10" fontId="22" fillId="4" borderId="92" xfId="0" applyNumberFormat="1" applyFont="1" applyFill="1" applyBorder="1" applyAlignment="1" applyProtection="1">
      <alignment horizontal="right"/>
      <protection locked="0"/>
    </xf>
    <xf numFmtId="10" fontId="22" fillId="4" borderId="97" xfId="0" applyNumberFormat="1" applyFont="1" applyFill="1" applyBorder="1" applyAlignment="1" applyProtection="1">
      <alignment horizontal="right"/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zoomScale="85" zoomScaleNormal="85" workbookViewId="0">
      <selection activeCell="F25" sqref="F25"/>
    </sheetView>
  </sheetViews>
  <sheetFormatPr defaultColWidth="9.140625" defaultRowHeight="18.75"/>
  <cols>
    <col min="1" max="1" width="66" style="1" customWidth="1"/>
    <col min="2" max="2" width="27.5703125" style="1" customWidth="1"/>
    <col min="3" max="3" width="29" style="1" customWidth="1"/>
    <col min="4" max="4" width="28.85546875" style="1" customWidth="1"/>
    <col min="5" max="5" width="25.42578125" style="1" customWidth="1"/>
    <col min="6" max="6" width="35.28515625" style="1" customWidth="1"/>
    <col min="7" max="7" width="21.7109375" style="1" customWidth="1"/>
    <col min="8" max="16384" width="9.140625" style="1"/>
  </cols>
  <sheetData>
    <row r="1" spans="1:6" ht="18.75" customHeight="1">
      <c r="A1" s="45" t="s">
        <v>21</v>
      </c>
      <c r="B1" s="45"/>
      <c r="C1" s="45"/>
      <c r="D1" s="45"/>
      <c r="E1" s="45"/>
    </row>
    <row r="2" spans="1:6" ht="18.75" customHeight="1">
      <c r="A2" s="45"/>
      <c r="B2" s="45"/>
      <c r="C2" s="45"/>
      <c r="D2" s="45"/>
      <c r="E2" s="45"/>
    </row>
    <row r="3" spans="1:6">
      <c r="A3" s="45"/>
      <c r="B3" s="45"/>
      <c r="C3" s="45"/>
      <c r="D3" s="45"/>
      <c r="E3" s="45"/>
    </row>
    <row r="4" spans="1:6" ht="4.5" customHeight="1">
      <c r="A4" s="12"/>
      <c r="B4" s="12"/>
      <c r="C4" s="12"/>
      <c r="D4" s="12"/>
      <c r="E4" s="11"/>
    </row>
    <row r="5" spans="1:6" ht="18.75" hidden="1" customHeight="1">
      <c r="A5" s="13"/>
      <c r="B5" s="13"/>
      <c r="C5" s="13"/>
      <c r="D5" s="13"/>
      <c r="E5" s="11"/>
    </row>
    <row r="6" spans="1:6">
      <c r="A6" s="46" t="s">
        <v>0</v>
      </c>
      <c r="B6" s="56" t="s">
        <v>23</v>
      </c>
      <c r="C6" s="47" t="s">
        <v>22</v>
      </c>
      <c r="D6" s="50" t="s">
        <v>18</v>
      </c>
      <c r="E6" s="53" t="s">
        <v>20</v>
      </c>
    </row>
    <row r="7" spans="1:6">
      <c r="A7" s="46"/>
      <c r="B7" s="46"/>
      <c r="C7" s="48"/>
      <c r="D7" s="51"/>
      <c r="E7" s="54"/>
    </row>
    <row r="8" spans="1:6" ht="54" customHeight="1">
      <c r="A8" s="46"/>
      <c r="B8" s="46"/>
      <c r="C8" s="49"/>
      <c r="D8" s="52"/>
      <c r="E8" s="55"/>
    </row>
    <row r="9" spans="1:6" ht="19.5" thickBot="1">
      <c r="A9" s="27">
        <v>1</v>
      </c>
      <c r="B9" s="30">
        <v>2</v>
      </c>
      <c r="C9" s="31">
        <v>3</v>
      </c>
      <c r="D9" s="32">
        <v>4</v>
      </c>
      <c r="E9" s="32">
        <v>5</v>
      </c>
    </row>
    <row r="10" spans="1:6" s="2" customFormat="1" ht="19.5" thickBot="1">
      <c r="A10" s="29" t="s">
        <v>11</v>
      </c>
      <c r="B10" s="37">
        <f>26143568217.68/1000</f>
        <v>26143568.21768</v>
      </c>
      <c r="C10" s="37">
        <f>41166814720.39/1000</f>
        <v>41166814.720389999</v>
      </c>
      <c r="D10" s="40">
        <f>C10-B10</f>
        <v>15023246.50271</v>
      </c>
      <c r="E10" s="36">
        <f>(D10)/B10</f>
        <v>0.57464407221009306</v>
      </c>
    </row>
    <row r="11" spans="1:6" s="2" customFormat="1">
      <c r="A11" s="6" t="s">
        <v>1</v>
      </c>
      <c r="B11" s="17">
        <f>8083999725.7/1000</f>
        <v>8083999.7256999994</v>
      </c>
      <c r="C11" s="17">
        <f>11000783373.89/1000</f>
        <v>11000783.373889999</v>
      </c>
      <c r="D11" s="41">
        <f t="shared" ref="D11:D27" si="0">C11-B11</f>
        <v>2916783.6481900001</v>
      </c>
      <c r="E11" s="34">
        <f t="shared" ref="E11:E24" si="1">(D11)/B11</f>
        <v>0.36080946897081118</v>
      </c>
    </row>
    <row r="12" spans="1:6" s="2" customFormat="1">
      <c r="A12" s="6" t="s">
        <v>17</v>
      </c>
      <c r="B12" s="19">
        <f>B10-B11</f>
        <v>18059568.491980001</v>
      </c>
      <c r="C12" s="19">
        <f>C10-C11</f>
        <v>30166031.346500002</v>
      </c>
      <c r="D12" s="28">
        <f t="shared" si="0"/>
        <v>12106462.854520001</v>
      </c>
      <c r="E12" s="38">
        <f>(D12)/B12</f>
        <v>0.67036279742211502</v>
      </c>
      <c r="F12" s="14"/>
    </row>
    <row r="13" spans="1:6" s="2" customFormat="1" ht="38.25" thickBot="1">
      <c r="A13" s="35" t="s">
        <v>19</v>
      </c>
      <c r="B13" s="59">
        <f>(11733924995.3823+1696898421.32)/1000</f>
        <v>13430823.416702298</v>
      </c>
      <c r="C13" s="59">
        <f>(14237227818.26+6281330073.44)/1000</f>
        <v>20518557.8917</v>
      </c>
      <c r="D13" s="60">
        <f t="shared" si="0"/>
        <v>7087734.4749977011</v>
      </c>
      <c r="E13" s="39">
        <f t="shared" si="1"/>
        <v>0.52772151454121119</v>
      </c>
      <c r="F13" s="14"/>
    </row>
    <row r="14" spans="1:6" s="2" customFormat="1" ht="19.5" thickBot="1">
      <c r="A14" s="15" t="s">
        <v>10</v>
      </c>
      <c r="B14" s="61">
        <f>23504829.12/1000</f>
        <v>23504.829120000002</v>
      </c>
      <c r="C14" s="61">
        <f>SUM(C15+C16+C17+C18+C19+C20+C21+C22)/1000</f>
        <v>23827.069988611795</v>
      </c>
      <c r="D14" s="40">
        <f t="shared" si="0"/>
        <v>322.24086861179239</v>
      </c>
      <c r="E14" s="62">
        <f t="shared" si="1"/>
        <v>1.3709560148965353E-2</v>
      </c>
    </row>
    <row r="15" spans="1:6" s="2" customFormat="1" ht="37.5">
      <c r="A15" s="6" t="s">
        <v>2</v>
      </c>
      <c r="B15" s="17">
        <f>955826963.55/1000</f>
        <v>955826.96354999999</v>
      </c>
      <c r="C15" s="17">
        <f>1067923679.75/1000</f>
        <v>1067923.6797499999</v>
      </c>
      <c r="D15" s="41">
        <f t="shared" si="0"/>
        <v>112096.71619999991</v>
      </c>
      <c r="E15" s="34">
        <f t="shared" si="1"/>
        <v>0.11727720651828635</v>
      </c>
      <c r="F15" s="14"/>
    </row>
    <row r="16" spans="1:6" s="2" customFormat="1">
      <c r="A16" s="4" t="s">
        <v>3</v>
      </c>
      <c r="B16" s="20">
        <f>1075215287.16/1000</f>
        <v>1075215.2871600001</v>
      </c>
      <c r="C16" s="20">
        <f>854951266.46/1000</f>
        <v>854951.26646000007</v>
      </c>
      <c r="D16" s="42">
        <f t="shared" si="0"/>
        <v>-220264.02069999999</v>
      </c>
      <c r="E16" s="44">
        <f t="shared" si="1"/>
        <v>-0.20485573757213801</v>
      </c>
    </row>
    <row r="17" spans="1:6" s="2" customFormat="1" ht="37.5">
      <c r="A17" s="4" t="s">
        <v>4</v>
      </c>
      <c r="B17" s="20">
        <v>0</v>
      </c>
      <c r="C17" s="20">
        <v>0</v>
      </c>
      <c r="D17" s="42">
        <f t="shared" si="0"/>
        <v>0</v>
      </c>
      <c r="E17" s="38">
        <v>0</v>
      </c>
    </row>
    <row r="18" spans="1:6" s="2" customFormat="1">
      <c r="A18" s="5" t="s">
        <v>5</v>
      </c>
      <c r="B18" s="21">
        <f>(14941430927.44+4714133542.62)/1000</f>
        <v>19655564.470060002</v>
      </c>
      <c r="C18" s="21">
        <f>(14941430927.44+4714133542.62)/1000</f>
        <v>19655564.470060002</v>
      </c>
      <c r="D18" s="42">
        <f t="shared" si="0"/>
        <v>0</v>
      </c>
      <c r="E18" s="38">
        <f t="shared" si="1"/>
        <v>0</v>
      </c>
    </row>
    <row r="19" spans="1:6" s="2" customFormat="1">
      <c r="A19" s="5" t="s">
        <v>6</v>
      </c>
      <c r="B19" s="21">
        <f>(1277222050.87+202543620.07)/1000</f>
        <v>1479765.6709399999</v>
      </c>
      <c r="C19" s="21">
        <f>(1924629744.74179)/1000</f>
        <v>1924629.74474179</v>
      </c>
      <c r="D19" s="42">
        <f t="shared" si="0"/>
        <v>444864.07380179013</v>
      </c>
      <c r="E19" s="38">
        <f t="shared" si="1"/>
        <v>0.30063143275867227</v>
      </c>
    </row>
    <row r="20" spans="1:6" s="2" customFormat="1">
      <c r="A20" s="5" t="s">
        <v>7</v>
      </c>
      <c r="B20" s="21">
        <f>196037889.6/1000</f>
        <v>196037.88959999999</v>
      </c>
      <c r="C20" s="21">
        <f>199416712.45/1000</f>
        <v>199416.71244999999</v>
      </c>
      <c r="D20" s="42">
        <f t="shared" si="0"/>
        <v>3378.8228499999968</v>
      </c>
      <c r="E20" s="38">
        <f t="shared" si="1"/>
        <v>1.7235560211825485E-2</v>
      </c>
    </row>
    <row r="21" spans="1:6" s="2" customFormat="1">
      <c r="A21" s="5" t="s">
        <v>8</v>
      </c>
      <c r="B21" s="21">
        <f>109464087.15/1000</f>
        <v>109464.08715000001</v>
      </c>
      <c r="C21" s="21">
        <f>99257405.85/1000</f>
        <v>99257.405849999996</v>
      </c>
      <c r="D21" s="42">
        <f t="shared" si="0"/>
        <v>-10206.681300000011</v>
      </c>
      <c r="E21" s="38">
        <f t="shared" si="1"/>
        <v>-9.3242282156098089E-2</v>
      </c>
    </row>
    <row r="22" spans="1:6" s="2" customFormat="1" ht="19.5" thickBot="1">
      <c r="A22" s="7" t="s">
        <v>9</v>
      </c>
      <c r="B22" s="22">
        <f>32954753.09/1000</f>
        <v>32954.753089999998</v>
      </c>
      <c r="C22" s="22">
        <f>25326709.3/1000</f>
        <v>25326.709300000002</v>
      </c>
      <c r="D22" s="43">
        <f t="shared" si="0"/>
        <v>-7628.0437899999961</v>
      </c>
      <c r="E22" s="39">
        <f t="shared" si="1"/>
        <v>-0.23147021521198102</v>
      </c>
    </row>
    <row r="23" spans="1:6" s="2" customFormat="1" ht="19.5" thickBot="1">
      <c r="A23" s="16" t="s">
        <v>12</v>
      </c>
      <c r="B23" s="18">
        <f>2638739096.13/1000</f>
        <v>2638739.09613</v>
      </c>
      <c r="C23" s="18">
        <f>11394385155.37/1000</f>
        <v>11394385.155370001</v>
      </c>
      <c r="D23" s="40">
        <f t="shared" si="0"/>
        <v>8755646.0592400003</v>
      </c>
      <c r="E23" s="64" t="s">
        <v>24</v>
      </c>
    </row>
    <row r="24" spans="1:6" s="2" customFormat="1">
      <c r="A24" s="8" t="s">
        <v>13</v>
      </c>
      <c r="B24" s="23">
        <f>-122891108.5/1000</f>
        <v>-122891.1085</v>
      </c>
      <c r="C24" s="23">
        <f>2687767093.98/1000</f>
        <v>2687767.0939799999</v>
      </c>
      <c r="D24" s="33">
        <f t="shared" si="0"/>
        <v>2810658.20248</v>
      </c>
      <c r="E24" s="63" t="s">
        <v>25</v>
      </c>
      <c r="F24" s="14"/>
    </row>
    <row r="25" spans="1:6" s="2" customFormat="1" ht="37.5">
      <c r="A25" s="9" t="s">
        <v>14</v>
      </c>
      <c r="B25" s="26">
        <f>2761630204.63/1000</f>
        <v>2761630.2046300001</v>
      </c>
      <c r="C25" s="26">
        <f>8706618061.39/1000</f>
        <v>8706618.0613899995</v>
      </c>
      <c r="D25" s="28">
        <f t="shared" si="0"/>
        <v>5944987.8567599989</v>
      </c>
      <c r="E25" s="57" t="s">
        <v>24</v>
      </c>
      <c r="F25" s="14"/>
    </row>
    <row r="26" spans="1:6" s="2" customFormat="1">
      <c r="A26" s="10" t="s">
        <v>15</v>
      </c>
      <c r="B26" s="24">
        <f>7851691631.93/1000</f>
        <v>7851691.6319300001</v>
      </c>
      <c r="C26" s="24">
        <f>(8706618061.39+16973186862.82)/1000</f>
        <v>25679804.924210001</v>
      </c>
      <c r="D26" s="28">
        <f t="shared" si="0"/>
        <v>17828113.29228</v>
      </c>
      <c r="E26" s="57" t="s">
        <v>24</v>
      </c>
    </row>
    <row r="27" spans="1:6" s="2" customFormat="1">
      <c r="A27" s="3" t="s">
        <v>16</v>
      </c>
      <c r="B27" s="25">
        <f>2169624055.52/1000</f>
        <v>2169624.0555199999</v>
      </c>
      <c r="C27" s="25">
        <f>8266568801.43/1000</f>
        <v>8266568.80143</v>
      </c>
      <c r="D27" s="28">
        <f t="shared" si="0"/>
        <v>6096944.7459100001</v>
      </c>
      <c r="E27" s="58" t="s">
        <v>24</v>
      </c>
    </row>
  </sheetData>
  <mergeCells count="6">
    <mergeCell ref="A1:E3"/>
    <mergeCell ref="A6:A8"/>
    <mergeCell ref="C6:C8"/>
    <mergeCell ref="D6:D8"/>
    <mergeCell ref="E6:E8"/>
    <mergeCell ref="B6:B8"/>
  </mergeCells>
  <pageMargins left="0.98402780000000001" right="0.39374999999999999" top="0.39374999999999999" bottom="0.39374999999999999" header="0" footer="0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Марфа Дмитриевна</cp:lastModifiedBy>
  <cp:lastPrinted>2024-03-19T11:37:03Z</cp:lastPrinted>
  <dcterms:created xsi:type="dcterms:W3CDTF">2019-10-30T07:07:57Z</dcterms:created>
  <dcterms:modified xsi:type="dcterms:W3CDTF">2025-04-07T11:53:01Z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